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955" activeTab="0"/>
  </bookViews>
  <sheets>
    <sheet name="examples" sheetId="1" r:id="rId1"/>
    <sheet name="example 7.1" sheetId="2" r:id="rId2"/>
    <sheet name="example7.2" sheetId="3" r:id="rId3"/>
    <sheet name="example7.3" sheetId="4" r:id="rId4"/>
    <sheet name="example7.4" sheetId="5" r:id="rId5"/>
    <sheet name="example7.5" sheetId="6" r:id="rId6"/>
    <sheet name="example7.6" sheetId="7" r:id="rId7"/>
  </sheets>
  <definedNames>
    <definedName name="OLE_LINK1" localSheetId="0">'example 7.1'!$A$8</definedName>
  </definedNames>
  <calcPr fullCalcOnLoad="1"/>
</workbook>
</file>

<file path=xl/sharedStrings.xml><?xml version="1.0" encoding="utf-8"?>
<sst xmlns="http://schemas.openxmlformats.org/spreadsheetml/2006/main" count="169" uniqueCount="114">
  <si>
    <t>Comparison point</t>
  </si>
  <si>
    <t>New Machine</t>
  </si>
  <si>
    <t>Used Machine</t>
  </si>
  <si>
    <t>Capital cost</t>
  </si>
  <si>
    <t>m.u.44000</t>
  </si>
  <si>
    <t>m.u.23000</t>
  </si>
  <si>
    <t>O &amp; M cost **</t>
  </si>
  <si>
    <t>m.u.7210/year</t>
  </si>
  <si>
    <t>m.u.9350/year</t>
  </si>
  <si>
    <t>Overhauling</t>
  </si>
  <si>
    <t>m.u.2500 every 5 years *</t>
  </si>
  <si>
    <t>m.u.1900 every 2 years *</t>
  </si>
  <si>
    <t xml:space="preserve"> Find EUAC m.u./year</t>
  </si>
  <si>
    <t xml:space="preserve">Interest Rate </t>
  </si>
  <si>
    <t>Life in years</t>
  </si>
  <si>
    <t>If a person purchased a new car for m.u.6000 and sold it 3 years later for m.u.2000,</t>
  </si>
  <si>
    <t xml:space="preserve">what is the Equivalent Uniform Annual Cost if he spent m.u.750, per year for upkeep and operation?  </t>
  </si>
  <si>
    <t xml:space="preserve">Use an interest rate of 15 % per year.    </t>
  </si>
  <si>
    <t>Compare the following machines on the basis of their equivalent uniform annual cost. Use an interest rate of 18% per year.</t>
  </si>
  <si>
    <t>Table 7.1: Cash outflows of the two machines.</t>
  </si>
  <si>
    <t>Salvage value</t>
  </si>
  <si>
    <t>m.u.4000</t>
  </si>
  <si>
    <t>m.u.3000</t>
  </si>
  <si>
    <t>* Hint: Concerning the overhauling it is canceled if it is required at the end of the equipment life.</t>
  </si>
  <si>
    <t xml:space="preserve">** O &amp; M is the Operating and maintenance cost.  </t>
  </si>
  <si>
    <t>Example 7.2</t>
  </si>
  <si>
    <t>Data</t>
  </si>
  <si>
    <t>New machine</t>
  </si>
  <si>
    <t>Used machine</t>
  </si>
  <si>
    <t>First cost</t>
  </si>
  <si>
    <t>m.u</t>
  </si>
  <si>
    <t>Annual operating cost</t>
  </si>
  <si>
    <t>m.u./yr</t>
  </si>
  <si>
    <t>Annual repair cost</t>
  </si>
  <si>
    <t>Overhaul every 2 years</t>
  </si>
  <si>
    <t>m.u.</t>
  </si>
  <si>
    <t>Overhaul every 5 years</t>
  </si>
  <si>
    <t xml:space="preserve">Interest rate </t>
  </si>
  <si>
    <t>Life</t>
  </si>
  <si>
    <t>yrs</t>
  </si>
  <si>
    <t>Required</t>
  </si>
  <si>
    <t>choose new or old?</t>
  </si>
  <si>
    <t>Answer</t>
  </si>
  <si>
    <t>(EUAC)new</t>
  </si>
  <si>
    <t>(EUAC)old</t>
  </si>
  <si>
    <t>Select old machine</t>
  </si>
  <si>
    <t>A moving and storage company is considering two possibilities for warehouse operations.</t>
  </si>
  <si>
    <t>Proposal 1 requires the purchase of a fork lift for m.u.5000 and 500 pallets that cost m.u.5 each. The average life of a pallet is assumed to be 2 years,</t>
  </si>
  <si>
    <t xml:space="preserve">lf the fork lift is purchased, the company must hire an operator for m.u.9000 annually and spend m.u.600 per year in maintenance and operation, the life of the fork lift is expected to be 12 years, with m.u.700 salvage value.  </t>
  </si>
  <si>
    <t>Alternatively, proposal 2 requires that the company hire two people to operate power-driven hand trucks at a cost of m.u.7500 per person.</t>
  </si>
  <si>
    <t>One hand truck will be required at a cost of m.u.900 and the hand truck will have a life of 6 years with no salvage value.</t>
  </si>
  <si>
    <t xml:space="preserve"> If the interest rate is l2% per year, which alternative should be selected?</t>
  </si>
  <si>
    <t>Problem 5</t>
  </si>
  <si>
    <t>Proposal 1</t>
  </si>
  <si>
    <t>Proposal 2</t>
  </si>
  <si>
    <t xml:space="preserve">Pallet cost every 2 years </t>
  </si>
  <si>
    <t xml:space="preserve">Total annual cost </t>
  </si>
  <si>
    <t>Interest rate</t>
  </si>
  <si>
    <t>Select which proposal</t>
  </si>
  <si>
    <t>(EUAC)1</t>
  </si>
  <si>
    <t>(EUAC)2</t>
  </si>
  <si>
    <t>Select Proposal 1</t>
  </si>
  <si>
    <t>The warehouse for a large furniture manufacturing company currently requires too much energy for heating and cooling because of poor insulation.</t>
  </si>
  <si>
    <t>The company is trying to decide between urethane foam and fiber-glass insulation. The initial cost of the foam insulation will be m.u.35000 with no salvage value.</t>
  </si>
  <si>
    <t>The foam will have to be painted every 3 years at a cost of m.u.2500 the energy saving is expected to be m.u.6000 per year.</t>
  </si>
  <si>
    <t>Alternatively, fiber-glass batts can be installed for m.u.12000 the fiber-glass batts would not be salvageable either, but there would be no maintenance costs.</t>
  </si>
  <si>
    <t>If the fiber-glass batts would save m.u.2500 per year in energy costs, which method of insulation should the company use if the interest rate is 15% per year?</t>
  </si>
  <si>
    <t>Use a 24-year study period and an equivalent uniform annual-cost analysis.</t>
  </si>
  <si>
    <t>Problem 6</t>
  </si>
  <si>
    <t>Foam</t>
  </si>
  <si>
    <t>Fiber-glass batts</t>
  </si>
  <si>
    <t>Painted cost every 3 years</t>
  </si>
  <si>
    <t>Energy saving per year</t>
  </si>
  <si>
    <t>Interest</t>
  </si>
  <si>
    <t>Select Foam or batts</t>
  </si>
  <si>
    <t>(EUAC)foam</t>
  </si>
  <si>
    <t>(EUAC)batts</t>
  </si>
  <si>
    <t>Select Batts</t>
  </si>
  <si>
    <t>Compare between the two plans at i=15%.</t>
  </si>
  <si>
    <t>Table 7.3: the Cash flows for the two plans in example 7.6</t>
  </si>
  <si>
    <t>Plan A</t>
  </si>
  <si>
    <t>Plan B</t>
  </si>
  <si>
    <t>Machine 1</t>
  </si>
  <si>
    <t>Machine 2</t>
  </si>
  <si>
    <t>First cost, m.u.</t>
  </si>
  <si>
    <t>Annual operating cost, m.u./year</t>
  </si>
  <si>
    <t>Salvage value, m.u.</t>
  </si>
  <si>
    <t>Life, years</t>
  </si>
  <si>
    <t>plane A</t>
  </si>
  <si>
    <t>plan B</t>
  </si>
  <si>
    <t>M.1</t>
  </si>
  <si>
    <t>M.2</t>
  </si>
  <si>
    <t>A</t>
  </si>
  <si>
    <t>S.V</t>
  </si>
  <si>
    <t>Select AorB</t>
  </si>
  <si>
    <t>(EUAC)2A</t>
  </si>
  <si>
    <t>(EUAC)B</t>
  </si>
  <si>
    <t>Select plane B</t>
  </si>
  <si>
    <t>The following costs are proposed for two equal-service tomato-peeling machines in a food canning plant:</t>
  </si>
  <si>
    <t>Table 7.2: Cash out flows for the two machines in example 7.5</t>
  </si>
  <si>
    <t>Item</t>
  </si>
  <si>
    <t>Machine A</t>
  </si>
  <si>
    <t>Machine B</t>
  </si>
  <si>
    <t>Annual maintenance cost, m.u./year</t>
  </si>
  <si>
    <t>Annual labour cost, m.u./year</t>
  </si>
  <si>
    <t>Extra income taxes, m.u./year</t>
  </si>
  <si>
    <t>If the interest rate is 15%, which machine should be selected?</t>
  </si>
  <si>
    <t>M.A</t>
  </si>
  <si>
    <t>MB</t>
  </si>
  <si>
    <t>(EUAC)A</t>
  </si>
  <si>
    <t>Select M.B</t>
  </si>
  <si>
    <t>example 7.5</t>
  </si>
  <si>
    <t>m.u/yr</t>
  </si>
  <si>
    <t>yr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</si>
</sst>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 numFmtId="178" formatCode="&quot;ج.م.&quot;\ #,##0.00_-;[Red]&quot;ج.م.&quot;\ #,##0.00\-"/>
  </numFmts>
  <fonts count="8">
    <font>
      <sz val="10"/>
      <name val="Arial"/>
      <family val="0"/>
    </font>
    <font>
      <sz val="12"/>
      <name val="Times New Roman"/>
      <family val="1"/>
    </font>
    <font>
      <b/>
      <sz val="12"/>
      <name val="Times New Roman"/>
      <family val="1"/>
    </font>
    <font>
      <b/>
      <sz val="10"/>
      <name val="Arial"/>
      <family val="2"/>
    </font>
    <font>
      <sz val="8"/>
      <name val="Arial"/>
      <family val="0"/>
    </font>
    <font>
      <sz val="10"/>
      <color indexed="8"/>
      <name val="Arial"/>
      <family val="0"/>
    </font>
    <font>
      <b/>
      <sz val="10"/>
      <color indexed="10"/>
      <name val="Arial"/>
      <family val="2"/>
    </font>
    <font>
      <sz val="10"/>
      <color indexed="10"/>
      <name val="Arial"/>
      <family val="0"/>
    </font>
  </fonts>
  <fills count="3">
    <fill>
      <patternFill/>
    </fill>
    <fill>
      <patternFill patternType="gray125"/>
    </fill>
    <fill>
      <patternFill patternType="solid">
        <fgColor indexed="47"/>
        <bgColor indexed="64"/>
      </patternFill>
    </fill>
  </fills>
  <borders count="39">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ck"/>
      <right style="medium"/>
      <top style="thick"/>
      <bottom>
        <color indexed="63"/>
      </bottom>
    </border>
    <border>
      <left>
        <color indexed="63"/>
      </left>
      <right>
        <color indexed="63"/>
      </right>
      <top style="thick"/>
      <bottom style="medium"/>
    </border>
    <border>
      <left>
        <color indexed="63"/>
      </left>
      <right style="medium"/>
      <top style="thick"/>
      <bottom style="medium"/>
    </border>
    <border>
      <left style="medium"/>
      <right style="thick"/>
      <top style="thick"/>
      <bottom>
        <color indexed="63"/>
      </bottom>
    </border>
    <border>
      <left style="thick"/>
      <right style="medium"/>
      <top>
        <color indexed="63"/>
      </top>
      <bottom style="medium"/>
    </border>
    <border>
      <left style="medium"/>
      <right style="thick"/>
      <top>
        <color indexed="63"/>
      </top>
      <bottom style="medium"/>
    </border>
    <border>
      <left>
        <color indexed="63"/>
      </left>
      <right style="thick"/>
      <top>
        <color indexed="63"/>
      </top>
      <bottom style="medium"/>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color indexed="63"/>
      </left>
      <right style="thin"/>
      <top style="thin"/>
      <bottom style="thin"/>
    </border>
    <border>
      <left style="thick"/>
      <right style="medium"/>
      <top style="thick"/>
      <bottom style="medium"/>
    </border>
    <border>
      <left>
        <color indexed="63"/>
      </left>
      <right style="thick"/>
      <top style="thick"/>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2" fontId="0" fillId="0" borderId="0" xfId="0" applyNumberFormat="1" applyAlignment="1">
      <alignment/>
    </xf>
    <xf numFmtId="0" fontId="1" fillId="0" borderId="0" xfId="0" applyFont="1" applyAlignment="1">
      <alignmen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3" fillId="0" borderId="8" xfId="0" applyNumberFormat="1" applyFont="1" applyBorder="1" applyAlignment="1">
      <alignment horizontal="center"/>
    </xf>
    <xf numFmtId="0" fontId="3" fillId="0" borderId="9"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3" fillId="0" borderId="17" xfId="0" applyFont="1" applyBorder="1" applyAlignment="1">
      <alignment horizontal="center" vertical="center"/>
    </xf>
    <xf numFmtId="0" fontId="0" fillId="0" borderId="1" xfId="0" applyBorder="1" applyAlignment="1">
      <alignment/>
    </xf>
    <xf numFmtId="0" fontId="3" fillId="0" borderId="1" xfId="0" applyFont="1" applyBorder="1" applyAlignment="1">
      <alignment horizontal="center" vertical="center" wrapText="1"/>
    </xf>
    <xf numFmtId="0" fontId="0" fillId="0" borderId="4" xfId="0" applyBorder="1" applyAlignment="1">
      <alignment/>
    </xf>
    <xf numFmtId="0" fontId="3" fillId="0" borderId="18"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9" fontId="0" fillId="0" borderId="1" xfId="0" applyNumberForma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0" fontId="3" fillId="0" borderId="1" xfId="0" applyFont="1" applyBorder="1" applyAlignment="1">
      <alignment horizontal="center" vertical="center"/>
    </xf>
    <xf numFmtId="0" fontId="3" fillId="0" borderId="18" xfId="0" applyFont="1" applyBorder="1" applyAlignment="1">
      <alignment horizontal="center"/>
    </xf>
    <xf numFmtId="177" fontId="5" fillId="0" borderId="1" xfId="0" applyNumberFormat="1" applyFont="1" applyBorder="1" applyAlignment="1">
      <alignment horizontal="center" vertical="center"/>
    </xf>
    <xf numFmtId="0" fontId="3" fillId="0" borderId="19" xfId="0" applyFont="1" applyBorder="1" applyAlignment="1">
      <alignment horizontal="center"/>
    </xf>
    <xf numFmtId="8" fontId="0" fillId="0" borderId="1" xfId="0" applyNumberFormat="1" applyBorder="1" applyAlignment="1">
      <alignment/>
    </xf>
    <xf numFmtId="8" fontId="6" fillId="0" borderId="1" xfId="0" applyNumberFormat="1"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178" fontId="0" fillId="0" borderId="0" xfId="0" applyNumberFormat="1" applyAlignment="1">
      <alignment/>
    </xf>
    <xf numFmtId="0" fontId="3" fillId="0" borderId="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1" xfId="0" applyNumberFormat="1" applyBorder="1" applyAlignment="1">
      <alignment horizontal="center" vertical="center"/>
    </xf>
    <xf numFmtId="0" fontId="6" fillId="0" borderId="1"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0" borderId="1" xfId="0" applyBorder="1" applyAlignment="1">
      <alignment horizontal="center" vertical="center" wrapText="1"/>
    </xf>
    <xf numFmtId="177" fontId="7" fillId="0" borderId="1" xfId="0" applyNumberFormat="1" applyFont="1" applyBorder="1" applyAlignment="1">
      <alignment horizontal="center" vertical="center"/>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13" xfId="0" applyFont="1" applyBorder="1" applyAlignment="1">
      <alignment vertical="top" wrapText="1"/>
    </xf>
    <xf numFmtId="0" fontId="1" fillId="0" borderId="31" xfId="0" applyFont="1" applyBorder="1" applyAlignment="1">
      <alignment vertical="top" wrapText="1"/>
    </xf>
    <xf numFmtId="0" fontId="1" fillId="0" borderId="30" xfId="0" applyFont="1" applyBorder="1" applyAlignment="1">
      <alignment vertical="top" wrapText="1"/>
    </xf>
    <xf numFmtId="3" fontId="1" fillId="0" borderId="13" xfId="0" applyNumberFormat="1" applyFont="1" applyBorder="1" applyAlignment="1">
      <alignment vertical="top" wrapText="1"/>
    </xf>
    <xf numFmtId="3" fontId="1" fillId="0" borderId="32" xfId="0" applyNumberFormat="1"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3" fillId="2" borderId="1" xfId="0" applyFont="1" applyFill="1" applyBorder="1" applyAlignment="1">
      <alignment horizontal="center" vertical="center"/>
    </xf>
    <xf numFmtId="0" fontId="0" fillId="2" borderId="1" xfId="0" applyFill="1" applyBorder="1" applyAlignment="1">
      <alignment/>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9" fontId="0" fillId="2" borderId="1" xfId="0" applyNumberFormat="1" applyFill="1" applyBorder="1" applyAlignment="1">
      <alignment horizontal="center" vertical="center"/>
    </xf>
    <xf numFmtId="9" fontId="0" fillId="2" borderId="1" xfId="0" applyNumberFormat="1" applyFill="1" applyBorder="1" applyAlignment="1">
      <alignment/>
    </xf>
    <xf numFmtId="177" fontId="0" fillId="2" borderId="1" xfId="0" applyNumberFormat="1" applyFill="1" applyBorder="1" applyAlignment="1">
      <alignment horizontal="center" vertical="center"/>
    </xf>
    <xf numFmtId="177" fontId="0" fillId="2" borderId="20" xfId="0" applyNumberFormat="1" applyFill="1" applyBorder="1" applyAlignment="1">
      <alignment horizontal="center" vertical="center"/>
    </xf>
    <xf numFmtId="177" fontId="0" fillId="2" borderId="36" xfId="0" applyNumberFormat="1" applyFill="1" applyBorder="1" applyAlignment="1">
      <alignment horizontal="center" vertical="center"/>
    </xf>
    <xf numFmtId="0" fontId="6" fillId="2" borderId="1" xfId="0" applyFont="1" applyFill="1" applyBorder="1" applyAlignment="1">
      <alignment horizontal="center" vertical="center"/>
    </xf>
    <xf numFmtId="0" fontId="1" fillId="0" borderId="37" xfId="0" applyFont="1" applyBorder="1" applyAlignment="1">
      <alignment vertical="top" wrapText="1"/>
    </xf>
    <xf numFmtId="0" fontId="1" fillId="0" borderId="38" xfId="0" applyFont="1" applyBorder="1" applyAlignment="1">
      <alignment vertical="top" wrapText="1"/>
    </xf>
    <xf numFmtId="0" fontId="1" fillId="0" borderId="32" xfId="0" applyFont="1" applyBorder="1" applyAlignment="1">
      <alignment vertical="top"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36" xfId="0" applyFont="1" applyFill="1" applyBorder="1" applyAlignment="1">
      <alignment horizontal="center" vertical="center"/>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12</xdr:row>
      <xdr:rowOff>19050</xdr:rowOff>
    </xdr:from>
    <xdr:to>
      <xdr:col>6</xdr:col>
      <xdr:colOff>114300</xdr:colOff>
      <xdr:row>26</xdr:row>
      <xdr:rowOff>19050</xdr:rowOff>
    </xdr:to>
    <xdr:pic>
      <xdr:nvPicPr>
        <xdr:cNvPr id="1" name="Picture 1"/>
        <xdr:cNvPicPr preferRelativeResize="1">
          <a:picLocks noChangeAspect="1"/>
        </xdr:cNvPicPr>
      </xdr:nvPicPr>
      <xdr:blipFill>
        <a:blip r:embed="rId1"/>
        <a:srcRect l="1348" t="5839" r="40484" b="20072"/>
        <a:stretch>
          <a:fillRect/>
        </a:stretch>
      </xdr:blipFill>
      <xdr:spPr>
        <a:xfrm>
          <a:off x="3381375" y="2124075"/>
          <a:ext cx="3352800" cy="2266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57150</xdr:rowOff>
    </xdr:from>
    <xdr:to>
      <xdr:col>3</xdr:col>
      <xdr:colOff>266700</xdr:colOff>
      <xdr:row>25</xdr:row>
      <xdr:rowOff>142875</xdr:rowOff>
    </xdr:to>
    <xdr:pic>
      <xdr:nvPicPr>
        <xdr:cNvPr id="1" name="Picture 1"/>
        <xdr:cNvPicPr preferRelativeResize="1">
          <a:picLocks noChangeAspect="1"/>
        </xdr:cNvPicPr>
      </xdr:nvPicPr>
      <xdr:blipFill>
        <a:blip r:embed="rId1"/>
        <a:srcRect l="2658"/>
        <a:stretch>
          <a:fillRect/>
        </a:stretch>
      </xdr:blipFill>
      <xdr:spPr>
        <a:xfrm>
          <a:off x="266700" y="2324100"/>
          <a:ext cx="3371850" cy="2190750"/>
        </a:xfrm>
        <a:prstGeom prst="rect">
          <a:avLst/>
        </a:prstGeom>
        <a:solidFill>
          <a:srgbClr val="FFFFFF"/>
        </a:solidFill>
        <a:ln w="9525" cmpd="sng">
          <a:noFill/>
        </a:ln>
      </xdr:spPr>
    </xdr:pic>
    <xdr:clientData/>
  </xdr:twoCellAnchor>
  <xdr:twoCellAnchor>
    <xdr:from>
      <xdr:col>3</xdr:col>
      <xdr:colOff>295275</xdr:colOff>
      <xdr:row>11</xdr:row>
      <xdr:rowOff>123825</xdr:rowOff>
    </xdr:from>
    <xdr:to>
      <xdr:col>7</xdr:col>
      <xdr:colOff>152400</xdr:colOff>
      <xdr:row>25</xdr:row>
      <xdr:rowOff>95250</xdr:rowOff>
    </xdr:to>
    <xdr:pic>
      <xdr:nvPicPr>
        <xdr:cNvPr id="2" name="Picture 2"/>
        <xdr:cNvPicPr preferRelativeResize="1">
          <a:picLocks noChangeAspect="1"/>
        </xdr:cNvPicPr>
      </xdr:nvPicPr>
      <xdr:blipFill>
        <a:blip r:embed="rId2"/>
        <a:stretch>
          <a:fillRect/>
        </a:stretch>
      </xdr:blipFill>
      <xdr:spPr>
        <a:xfrm>
          <a:off x="3667125" y="2228850"/>
          <a:ext cx="3714750" cy="22383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43"/>
  <sheetViews>
    <sheetView tabSelected="1" workbookViewId="0" topLeftCell="A1">
      <selection activeCell="B6" sqref="B6"/>
    </sheetView>
  </sheetViews>
  <sheetFormatPr defaultColWidth="9.140625" defaultRowHeight="12.75"/>
  <cols>
    <col min="1" max="1" width="9.140625" style="91" customWidth="1"/>
    <col min="2" max="2" width="19.140625" style="0" customWidth="1"/>
    <col min="3" max="3" width="25.28125" style="0" customWidth="1"/>
    <col min="4" max="4" width="23.7109375" style="0" customWidth="1"/>
  </cols>
  <sheetData>
    <row r="1" spans="1:2" ht="15.75">
      <c r="A1" s="91">
        <v>7.1</v>
      </c>
      <c r="B1" s="9" t="s">
        <v>15</v>
      </c>
    </row>
    <row r="2" ht="15.75">
      <c r="B2" s="9" t="s">
        <v>16</v>
      </c>
    </row>
    <row r="3" ht="15.75">
      <c r="B3" s="9" t="s">
        <v>17</v>
      </c>
    </row>
    <row r="4" spans="1:2" ht="15.75">
      <c r="A4" s="91">
        <v>7.2</v>
      </c>
      <c r="B4" s="9" t="s">
        <v>18</v>
      </c>
    </row>
    <row r="5" ht="16.5" thickBot="1">
      <c r="B5" s="9" t="s">
        <v>19</v>
      </c>
    </row>
    <row r="6" spans="2:4" ht="18" customHeight="1" thickBot="1">
      <c r="B6" s="15" t="s">
        <v>0</v>
      </c>
      <c r="C6" s="16" t="s">
        <v>1</v>
      </c>
      <c r="D6" s="16" t="s">
        <v>2</v>
      </c>
    </row>
    <row r="7" spans="2:4" ht="15.75" customHeight="1" thickBot="1">
      <c r="B7" s="17" t="s">
        <v>3</v>
      </c>
      <c r="C7" s="18" t="s">
        <v>4</v>
      </c>
      <c r="D7" s="18" t="s">
        <v>5</v>
      </c>
    </row>
    <row r="8" spans="2:4" ht="19.5" customHeight="1" thickBot="1">
      <c r="B8" s="17" t="s">
        <v>6</v>
      </c>
      <c r="C8" s="18" t="s">
        <v>7</v>
      </c>
      <c r="D8" s="18" t="s">
        <v>8</v>
      </c>
    </row>
    <row r="9" spans="2:4" ht="18" customHeight="1" thickBot="1">
      <c r="B9" s="17" t="s">
        <v>9</v>
      </c>
      <c r="C9" s="18" t="s">
        <v>10</v>
      </c>
      <c r="D9" s="18" t="s">
        <v>11</v>
      </c>
    </row>
    <row r="10" spans="2:4" ht="20.25" customHeight="1" thickBot="1">
      <c r="B10" s="17" t="s">
        <v>20</v>
      </c>
      <c r="C10" s="18" t="s">
        <v>21</v>
      </c>
      <c r="D10" s="18" t="s">
        <v>22</v>
      </c>
    </row>
    <row r="11" ht="15.75">
      <c r="B11" s="9" t="s">
        <v>23</v>
      </c>
    </row>
    <row r="12" ht="15.75">
      <c r="B12" s="9" t="s">
        <v>24</v>
      </c>
    </row>
    <row r="13" spans="1:2" ht="15.75">
      <c r="A13" s="91">
        <v>7.3</v>
      </c>
      <c r="B13" s="9" t="s">
        <v>46</v>
      </c>
    </row>
    <row r="14" ht="15.75">
      <c r="B14" s="9" t="s">
        <v>47</v>
      </c>
    </row>
    <row r="15" ht="15.75">
      <c r="B15" s="9" t="s">
        <v>48</v>
      </c>
    </row>
    <row r="16" ht="15.75">
      <c r="B16" s="9" t="s">
        <v>49</v>
      </c>
    </row>
    <row r="17" ht="15.75">
      <c r="B17" s="9" t="s">
        <v>50</v>
      </c>
    </row>
    <row r="18" ht="15.75">
      <c r="B18" s="9" t="s">
        <v>51</v>
      </c>
    </row>
    <row r="19" spans="1:2" ht="15.75">
      <c r="A19" s="91">
        <v>7.4</v>
      </c>
      <c r="B19" s="9" t="s">
        <v>62</v>
      </c>
    </row>
    <row r="20" ht="15.75">
      <c r="B20" s="9" t="s">
        <v>63</v>
      </c>
    </row>
    <row r="21" ht="15.75">
      <c r="B21" s="9" t="s">
        <v>64</v>
      </c>
    </row>
    <row r="22" ht="15.75">
      <c r="B22" s="9" t="s">
        <v>65</v>
      </c>
    </row>
    <row r="23" ht="15.75">
      <c r="B23" s="9" t="s">
        <v>66</v>
      </c>
    </row>
    <row r="24" ht="15.75">
      <c r="B24" s="9" t="s">
        <v>67</v>
      </c>
    </row>
    <row r="25" ht="15.75">
      <c r="B25" s="9" t="s">
        <v>98</v>
      </c>
    </row>
    <row r="26" ht="15.75">
      <c r="B26" s="9"/>
    </row>
    <row r="27" spans="1:2" ht="16.5" thickBot="1">
      <c r="A27" s="91">
        <v>7.5</v>
      </c>
      <c r="B27" s="9" t="s">
        <v>99</v>
      </c>
    </row>
    <row r="28" spans="2:4" ht="17.25" thickBot="1" thickTop="1">
      <c r="B28" s="85" t="s">
        <v>100</v>
      </c>
      <c r="C28" s="62" t="s">
        <v>101</v>
      </c>
      <c r="D28" s="86" t="s">
        <v>102</v>
      </c>
    </row>
    <row r="29" spans="2:4" ht="16.5" thickBot="1">
      <c r="B29" s="67" t="s">
        <v>84</v>
      </c>
      <c r="C29" s="68">
        <v>26000</v>
      </c>
      <c r="D29" s="69">
        <v>36000</v>
      </c>
    </row>
    <row r="30" spans="2:4" ht="32.25" thickBot="1">
      <c r="B30" s="67" t="s">
        <v>103</v>
      </c>
      <c r="C30" s="65">
        <v>800</v>
      </c>
      <c r="D30" s="87">
        <v>300</v>
      </c>
    </row>
    <row r="31" spans="2:4" ht="32.25" thickBot="1">
      <c r="B31" s="67" t="s">
        <v>104</v>
      </c>
      <c r="C31" s="68">
        <v>11000</v>
      </c>
      <c r="D31" s="69">
        <v>7000</v>
      </c>
    </row>
    <row r="32" spans="2:4" ht="32.25" thickBot="1">
      <c r="B32" s="67" t="s">
        <v>105</v>
      </c>
      <c r="C32" s="65"/>
      <c r="D32" s="69">
        <v>2600</v>
      </c>
    </row>
    <row r="33" spans="2:4" ht="16.5" thickBot="1">
      <c r="B33" s="67" t="s">
        <v>86</v>
      </c>
      <c r="C33" s="68">
        <v>2000</v>
      </c>
      <c r="D33" s="69">
        <v>3000</v>
      </c>
    </row>
    <row r="34" spans="2:4" ht="16.5" thickBot="1">
      <c r="B34" s="70" t="s">
        <v>87</v>
      </c>
      <c r="C34" s="71">
        <v>6</v>
      </c>
      <c r="D34" s="72">
        <v>10</v>
      </c>
    </row>
    <row r="35" ht="16.5" thickTop="1">
      <c r="B35" s="9" t="s">
        <v>106</v>
      </c>
    </row>
    <row r="36" spans="1:2" ht="15.75">
      <c r="A36" s="91">
        <v>7.6</v>
      </c>
      <c r="B36" s="9" t="s">
        <v>78</v>
      </c>
    </row>
    <row r="37" ht="16.5" thickBot="1">
      <c r="B37" s="9" t="s">
        <v>79</v>
      </c>
    </row>
    <row r="38" spans="2:5" ht="17.25" thickBot="1" thickTop="1">
      <c r="B38" s="60"/>
      <c r="C38" s="61" t="s">
        <v>80</v>
      </c>
      <c r="D38" s="62"/>
      <c r="E38" s="63" t="s">
        <v>81</v>
      </c>
    </row>
    <row r="39" spans="2:5" ht="16.5" thickBot="1">
      <c r="B39" s="64"/>
      <c r="C39" s="65" t="s">
        <v>82</v>
      </c>
      <c r="D39" s="65" t="s">
        <v>83</v>
      </c>
      <c r="E39" s="66"/>
    </row>
    <row r="40" spans="2:5" ht="16.5" thickBot="1">
      <c r="B40" s="67" t="s">
        <v>84</v>
      </c>
      <c r="C40" s="68">
        <v>90000</v>
      </c>
      <c r="D40" s="68">
        <v>28000</v>
      </c>
      <c r="E40" s="69">
        <v>175000</v>
      </c>
    </row>
    <row r="41" spans="2:5" ht="32.25" thickBot="1">
      <c r="B41" s="67" t="s">
        <v>85</v>
      </c>
      <c r="C41" s="68">
        <v>6000</v>
      </c>
      <c r="D41" s="65">
        <v>300</v>
      </c>
      <c r="E41" s="69">
        <v>2500</v>
      </c>
    </row>
    <row r="42" spans="2:5" ht="16.5" thickBot="1">
      <c r="B42" s="67" t="s">
        <v>86</v>
      </c>
      <c r="C42" s="68">
        <v>10000</v>
      </c>
      <c r="D42" s="68">
        <v>2000</v>
      </c>
      <c r="E42" s="69">
        <v>10000</v>
      </c>
    </row>
    <row r="43" spans="2:5" ht="16.5" thickBot="1">
      <c r="B43" s="70" t="s">
        <v>87</v>
      </c>
      <c r="C43" s="71">
        <v>8</v>
      </c>
      <c r="D43" s="71">
        <v>12</v>
      </c>
      <c r="E43" s="72">
        <v>24</v>
      </c>
    </row>
    <row r="44" ht="13.5" thickTop="1"/>
  </sheetData>
  <mergeCells count="2">
    <mergeCell ref="B38:B39"/>
    <mergeCell ref="E38:E3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7:C20"/>
  <sheetViews>
    <sheetView workbookViewId="0" topLeftCell="A1">
      <selection activeCell="C4" sqref="C4"/>
    </sheetView>
  </sheetViews>
  <sheetFormatPr defaultColWidth="9.140625" defaultRowHeight="12.75"/>
  <cols>
    <col min="1" max="1" width="20.7109375" style="1" customWidth="1"/>
    <col min="2" max="3" width="25.57421875" style="0" customWidth="1"/>
  </cols>
  <sheetData>
    <row r="6" ht="13.5" thickBot="1"/>
    <row r="7" spans="1:3" ht="12.75">
      <c r="A7" s="4" t="s">
        <v>13</v>
      </c>
      <c r="B7" s="13">
        <v>0.18</v>
      </c>
      <c r="C7" s="14"/>
    </row>
    <row r="8" spans="1:3" ht="15.75">
      <c r="A8" s="5" t="s">
        <v>0</v>
      </c>
      <c r="B8" s="2" t="s">
        <v>1</v>
      </c>
      <c r="C8" s="6" t="s">
        <v>2</v>
      </c>
    </row>
    <row r="9" spans="1:3" ht="15.75">
      <c r="A9" s="5" t="s">
        <v>3</v>
      </c>
      <c r="B9" s="3" t="s">
        <v>4</v>
      </c>
      <c r="C9" s="7" t="s">
        <v>5</v>
      </c>
    </row>
    <row r="10" spans="1:3" ht="15.75">
      <c r="A10" s="5" t="s">
        <v>6</v>
      </c>
      <c r="B10" s="3" t="s">
        <v>7</v>
      </c>
      <c r="C10" s="7" t="s">
        <v>8</v>
      </c>
    </row>
    <row r="11" spans="1:3" ht="17.25" customHeight="1">
      <c r="A11" s="5" t="s">
        <v>9</v>
      </c>
      <c r="B11" s="3" t="s">
        <v>10</v>
      </c>
      <c r="C11" s="7" t="s">
        <v>11</v>
      </c>
    </row>
    <row r="12" spans="1:3" ht="17.25" customHeight="1">
      <c r="A12" s="5" t="s">
        <v>14</v>
      </c>
      <c r="B12" s="2">
        <v>15</v>
      </c>
      <c r="C12" s="6">
        <v>8</v>
      </c>
    </row>
    <row r="13" spans="1:3" ht="17.25" customHeight="1" thickBot="1">
      <c r="A13" s="10" t="s">
        <v>12</v>
      </c>
      <c r="B13" s="11"/>
      <c r="C13" s="12"/>
    </row>
    <row r="14" ht="12.75">
      <c r="B14" s="8">
        <f>7210+PMT(B7,B12,-44000)+PMT(B7,B12,-PV(B7,5,,2500))+PMT(B7,B12,-PV(B7,10,,2500))</f>
        <v>15543.284782677492</v>
      </c>
    </row>
    <row r="20" ht="12.75">
      <c r="A20"/>
    </row>
  </sheetData>
  <mergeCells count="2">
    <mergeCell ref="A13:C13"/>
    <mergeCell ref="B7:C7"/>
  </mergeCells>
  <printOptions/>
  <pageMargins left="0.75" right="0.75" top="1" bottom="1" header="0.5" footer="0.5"/>
  <pageSetup orientation="portrait" paperSize="9"/>
  <legacyDrawing r:id="rId2"/>
  <oleObjects>
    <oleObject progId="Visio.Drawing.11" shapeId="220781" r:id="rId1"/>
  </oleObjects>
</worksheet>
</file>

<file path=xl/worksheets/sheet3.xml><?xml version="1.0" encoding="utf-8"?>
<worksheet xmlns="http://schemas.openxmlformats.org/spreadsheetml/2006/main" xmlns:r="http://schemas.openxmlformats.org/officeDocument/2006/relationships">
  <dimension ref="A1:E20"/>
  <sheetViews>
    <sheetView workbookViewId="0" topLeftCell="A1">
      <selection activeCell="A1" sqref="A1:IV16384"/>
    </sheetView>
  </sheetViews>
  <sheetFormatPr defaultColWidth="9.140625" defaultRowHeight="12.75"/>
  <cols>
    <col min="1" max="1" width="10.00390625" style="0" customWidth="1"/>
    <col min="2" max="2" width="17.7109375" style="0" customWidth="1"/>
    <col min="3" max="3" width="22.8515625" style="0" customWidth="1"/>
    <col min="4" max="4" width="21.28125" style="0" customWidth="1"/>
    <col min="5" max="5" width="18.28125" style="0" customWidth="1"/>
  </cols>
  <sheetData>
    <row r="1" spans="1:5" ht="12.75">
      <c r="A1" s="19" t="s">
        <v>25</v>
      </c>
      <c r="B1" s="20"/>
      <c r="C1" s="20"/>
      <c r="D1" s="20"/>
      <c r="E1" s="21"/>
    </row>
    <row r="2" spans="1:5" ht="12.75">
      <c r="A2" s="22" t="s">
        <v>26</v>
      </c>
      <c r="B2" s="23"/>
      <c r="C2" s="24" t="s">
        <v>27</v>
      </c>
      <c r="D2" s="24" t="s">
        <v>28</v>
      </c>
      <c r="E2" s="25"/>
    </row>
    <row r="3" spans="1:5" ht="12.75">
      <c r="A3" s="26"/>
      <c r="B3" s="24" t="s">
        <v>29</v>
      </c>
      <c r="C3" s="27">
        <v>44000</v>
      </c>
      <c r="D3" s="27">
        <v>23000</v>
      </c>
      <c r="E3" s="28" t="s">
        <v>30</v>
      </c>
    </row>
    <row r="4" spans="1:5" ht="25.5">
      <c r="A4" s="26"/>
      <c r="B4" s="24" t="s">
        <v>31</v>
      </c>
      <c r="C4" s="27">
        <v>7000</v>
      </c>
      <c r="D4" s="27">
        <v>9000</v>
      </c>
      <c r="E4" s="28" t="s">
        <v>32</v>
      </c>
    </row>
    <row r="5" spans="1:5" ht="25.5">
      <c r="A5" s="26"/>
      <c r="B5" s="24" t="s">
        <v>33</v>
      </c>
      <c r="C5" s="27">
        <v>210</v>
      </c>
      <c r="D5" s="27">
        <v>350</v>
      </c>
      <c r="E5" s="28" t="s">
        <v>32</v>
      </c>
    </row>
    <row r="6" spans="1:5" ht="25.5">
      <c r="A6" s="26"/>
      <c r="B6" s="24" t="s">
        <v>34</v>
      </c>
      <c r="C6" s="27"/>
      <c r="D6" s="27">
        <v>1900</v>
      </c>
      <c r="E6" s="28" t="s">
        <v>35</v>
      </c>
    </row>
    <row r="7" spans="1:5" ht="25.5">
      <c r="A7" s="26"/>
      <c r="B7" s="24" t="s">
        <v>36</v>
      </c>
      <c r="C7" s="27">
        <v>2500</v>
      </c>
      <c r="D7" s="27"/>
      <c r="E7" s="28" t="s">
        <v>30</v>
      </c>
    </row>
    <row r="8" spans="1:5" ht="12.75">
      <c r="A8" s="26"/>
      <c r="B8" s="24" t="s">
        <v>20</v>
      </c>
      <c r="C8" s="27">
        <v>4000</v>
      </c>
      <c r="D8" s="27">
        <v>3000</v>
      </c>
      <c r="E8" s="28"/>
    </row>
    <row r="9" spans="1:5" ht="12.75">
      <c r="A9" s="26"/>
      <c r="B9" s="24" t="s">
        <v>37</v>
      </c>
      <c r="C9" s="29">
        <v>0.18</v>
      </c>
      <c r="D9" s="29">
        <v>0.18</v>
      </c>
      <c r="E9" s="28"/>
    </row>
    <row r="10" spans="1:5" ht="12.75">
      <c r="A10" s="30"/>
      <c r="B10" s="24" t="s">
        <v>38</v>
      </c>
      <c r="C10" s="27">
        <v>15</v>
      </c>
      <c r="D10" s="27">
        <v>8</v>
      </c>
      <c r="E10" s="28" t="s">
        <v>39</v>
      </c>
    </row>
    <row r="11" spans="1:5" ht="12.75">
      <c r="A11" s="31" t="s">
        <v>40</v>
      </c>
      <c r="B11" s="32" t="s">
        <v>41</v>
      </c>
      <c r="C11" s="33"/>
      <c r="D11" s="33"/>
      <c r="E11" s="34"/>
    </row>
    <row r="12" spans="1:5" ht="12.75">
      <c r="A12" s="35" t="s">
        <v>42</v>
      </c>
      <c r="B12" s="23"/>
      <c r="C12" s="36" t="s">
        <v>43</v>
      </c>
      <c r="D12" s="36" t="s">
        <v>44</v>
      </c>
      <c r="E12" s="25"/>
    </row>
    <row r="13" spans="1:5" ht="12.75">
      <c r="A13" s="37"/>
      <c r="B13" s="23"/>
      <c r="C13" s="38">
        <f>(PMT(18%,C10,C3-C7,0,0))+(PMT(18%,5,C7,0,0))-(PMT(18%,C10,0,C8,0))+(-7210)</f>
        <v>-16094.548948974434</v>
      </c>
      <c r="D13" s="38">
        <f>(PMT(18%,D10,D3-D6,0,0))+(PMT(18%,2,D6,0,0))-(PMT(18%,D10,0,D8,0))+(-(D5+D4))</f>
        <v>-15542.48252929066</v>
      </c>
      <c r="E13" s="25"/>
    </row>
    <row r="14" spans="1:5" ht="12.75">
      <c r="A14" s="39"/>
      <c r="B14" s="23"/>
      <c r="C14" s="40"/>
      <c r="D14" s="41" t="s">
        <v>45</v>
      </c>
      <c r="E14" s="25"/>
    </row>
    <row r="15" spans="1:5" ht="12.75">
      <c r="A15" s="42"/>
      <c r="B15" s="43"/>
      <c r="C15" s="43"/>
      <c r="D15" s="43"/>
      <c r="E15" s="44"/>
    </row>
    <row r="16" ht="12.75">
      <c r="C16" s="45"/>
    </row>
    <row r="17" ht="12.75">
      <c r="C17" s="45"/>
    </row>
    <row r="18" ht="12.75">
      <c r="C18" s="45"/>
    </row>
    <row r="20" ht="12.75">
      <c r="C20" s="45"/>
    </row>
  </sheetData>
  <mergeCells count="5">
    <mergeCell ref="A15:E15"/>
    <mergeCell ref="A1:E1"/>
    <mergeCell ref="A2:A10"/>
    <mergeCell ref="B11:E11"/>
    <mergeCell ref="A12:A14"/>
  </mergeCells>
  <printOptions/>
  <pageMargins left="0.75" right="0.75" top="1" bottom="1" header="0.5" footer="0.5"/>
  <pageSetup orientation="portrait" paperSize="9"/>
  <legacyDrawing r:id="rId2"/>
  <oleObjects>
    <oleObject progId="Visio.Drawing.11" shapeId="253077" r:id="rId1"/>
  </oleObjects>
</worksheet>
</file>

<file path=xl/worksheets/sheet4.xml><?xml version="1.0" encoding="utf-8"?>
<worksheet xmlns="http://schemas.openxmlformats.org/spreadsheetml/2006/main" xmlns:r="http://schemas.openxmlformats.org/officeDocument/2006/relationships">
  <dimension ref="A1:E13"/>
  <sheetViews>
    <sheetView workbookViewId="0" topLeftCell="A1">
      <selection activeCell="A1" sqref="A1:E12"/>
    </sheetView>
  </sheetViews>
  <sheetFormatPr defaultColWidth="9.140625" defaultRowHeight="12.75"/>
  <cols>
    <col min="1" max="1" width="10.00390625" style="0" customWidth="1"/>
    <col min="2" max="2" width="17.7109375" style="0" customWidth="1"/>
    <col min="3" max="3" width="22.8515625" style="0" customWidth="1"/>
    <col min="4" max="4" width="21.28125" style="0" customWidth="1"/>
    <col min="5" max="5" width="18.28125" style="0" customWidth="1"/>
  </cols>
  <sheetData>
    <row r="1" spans="1:5" ht="12.75">
      <c r="A1" s="19" t="s">
        <v>52</v>
      </c>
      <c r="B1" s="20"/>
      <c r="C1" s="20"/>
      <c r="D1" s="20"/>
      <c r="E1" s="21"/>
    </row>
    <row r="2" spans="1:5" ht="12.75">
      <c r="A2" s="22" t="s">
        <v>26</v>
      </c>
      <c r="B2" s="27"/>
      <c r="C2" s="36" t="s">
        <v>53</v>
      </c>
      <c r="D2" s="36" t="s">
        <v>54</v>
      </c>
      <c r="E2" s="28"/>
    </row>
    <row r="3" spans="1:5" ht="12.75">
      <c r="A3" s="26"/>
      <c r="B3" s="36" t="s">
        <v>29</v>
      </c>
      <c r="C3" s="27">
        <f>5000+(500*5)</f>
        <v>7500</v>
      </c>
      <c r="D3" s="27">
        <v>900</v>
      </c>
      <c r="E3" s="28" t="s">
        <v>35</v>
      </c>
    </row>
    <row r="4" spans="1:5" ht="25.5">
      <c r="A4" s="26"/>
      <c r="B4" s="24" t="s">
        <v>55</v>
      </c>
      <c r="C4" s="27">
        <f>500*5</f>
        <v>2500</v>
      </c>
      <c r="D4" s="27"/>
      <c r="E4" s="28" t="s">
        <v>35</v>
      </c>
    </row>
    <row r="5" spans="1:5" ht="12.75">
      <c r="A5" s="26"/>
      <c r="B5" s="24" t="s">
        <v>56</v>
      </c>
      <c r="C5" s="27">
        <f>9000+600</f>
        <v>9600</v>
      </c>
      <c r="D5" s="27">
        <f>7500*2</f>
        <v>15000</v>
      </c>
      <c r="E5" s="28" t="s">
        <v>32</v>
      </c>
    </row>
    <row r="6" spans="1:5" ht="12.75">
      <c r="A6" s="26"/>
      <c r="B6" s="36" t="s">
        <v>20</v>
      </c>
      <c r="C6" s="27">
        <v>700</v>
      </c>
      <c r="D6" s="27">
        <v>0</v>
      </c>
      <c r="E6" s="28" t="s">
        <v>35</v>
      </c>
    </row>
    <row r="7" spans="1:5" ht="12.75">
      <c r="A7" s="26"/>
      <c r="B7" s="36" t="s">
        <v>38</v>
      </c>
      <c r="C7" s="27">
        <v>12</v>
      </c>
      <c r="D7" s="27">
        <v>6</v>
      </c>
      <c r="E7" s="28" t="s">
        <v>39</v>
      </c>
    </row>
    <row r="8" spans="1:5" ht="12.75">
      <c r="A8" s="30"/>
      <c r="B8" s="36" t="s">
        <v>57</v>
      </c>
      <c r="C8" s="29">
        <v>0.12</v>
      </c>
      <c r="D8" s="29">
        <v>0.12</v>
      </c>
      <c r="E8" s="28"/>
    </row>
    <row r="9" spans="1:5" ht="12.75">
      <c r="A9" s="46" t="s">
        <v>40</v>
      </c>
      <c r="B9" s="47" t="s">
        <v>58</v>
      </c>
      <c r="C9" s="48"/>
      <c r="D9" s="48"/>
      <c r="E9" s="49"/>
    </row>
    <row r="10" spans="1:5" ht="12.75">
      <c r="A10" s="22" t="s">
        <v>42</v>
      </c>
      <c r="B10" s="27"/>
      <c r="C10" s="36" t="s">
        <v>59</v>
      </c>
      <c r="D10" s="36" t="s">
        <v>60</v>
      </c>
      <c r="E10" s="28"/>
    </row>
    <row r="11" spans="1:5" ht="12.75">
      <c r="A11" s="26"/>
      <c r="B11" s="27"/>
      <c r="C11" s="50">
        <f>(PMT(C8,C7,C3-C4,-C6,0))+(PMT(C8,2,C4,0,0))+(-C5)</f>
        <v>-11857.42355567305</v>
      </c>
      <c r="D11" s="50">
        <f>(PMT(D8,D7,D3))+(-D5)</f>
        <v>-15218.903146582166</v>
      </c>
      <c r="E11" s="28"/>
    </row>
    <row r="12" spans="1:5" ht="12.75">
      <c r="A12" s="30"/>
      <c r="B12" s="27"/>
      <c r="C12" s="51" t="s">
        <v>61</v>
      </c>
      <c r="D12" s="27"/>
      <c r="E12" s="28"/>
    </row>
    <row r="13" spans="1:5" ht="12.75">
      <c r="A13" s="52"/>
      <c r="B13" s="53"/>
      <c r="C13" s="53"/>
      <c r="D13" s="53"/>
      <c r="E13" s="54"/>
    </row>
  </sheetData>
  <mergeCells count="5">
    <mergeCell ref="A13:E13"/>
    <mergeCell ref="A1:E1"/>
    <mergeCell ref="A2:A8"/>
    <mergeCell ref="B9:E9"/>
    <mergeCell ref="A10:A12"/>
  </mergeCells>
  <printOptions/>
  <pageMargins left="0.75" right="0.75" top="1" bottom="1" header="0.5" footer="0.5"/>
  <pageSetup orientation="portrait" paperSize="9"/>
  <drawing r:id="rId3"/>
  <legacyDrawing r:id="rId2"/>
  <oleObjects>
    <oleObject progId="Visio.Drawing.11" shapeId="256705" r:id="rId1"/>
  </oleObjects>
</worksheet>
</file>

<file path=xl/worksheets/sheet5.xml><?xml version="1.0" encoding="utf-8"?>
<worksheet xmlns="http://schemas.openxmlformats.org/spreadsheetml/2006/main" xmlns:r="http://schemas.openxmlformats.org/officeDocument/2006/relationships">
  <dimension ref="A1:E12"/>
  <sheetViews>
    <sheetView workbookViewId="0" topLeftCell="A1">
      <selection activeCell="A1" sqref="A1:IV16384"/>
    </sheetView>
  </sheetViews>
  <sheetFormatPr defaultColWidth="9.140625" defaultRowHeight="12.75"/>
  <cols>
    <col min="1" max="1" width="10.00390625" style="0" customWidth="1"/>
    <col min="2" max="2" width="17.7109375" style="0" customWidth="1"/>
    <col min="3" max="3" width="22.8515625" style="0" customWidth="1"/>
    <col min="4" max="4" width="21.28125" style="0" customWidth="1"/>
    <col min="5" max="5" width="18.28125" style="0" customWidth="1"/>
  </cols>
  <sheetData>
    <row r="1" spans="1:5" ht="12.75">
      <c r="A1" s="55" t="s">
        <v>68</v>
      </c>
      <c r="B1" s="56"/>
      <c r="C1" s="56"/>
      <c r="D1" s="56"/>
      <c r="E1" s="57"/>
    </row>
    <row r="2" spans="1:5" ht="12.75">
      <c r="A2" s="22" t="s">
        <v>26</v>
      </c>
      <c r="B2" s="27"/>
      <c r="C2" s="36" t="s">
        <v>69</v>
      </c>
      <c r="D2" s="36" t="s">
        <v>70</v>
      </c>
      <c r="E2" s="28"/>
    </row>
    <row r="3" spans="1:5" ht="12.75">
      <c r="A3" s="26"/>
      <c r="B3" s="36" t="s">
        <v>29</v>
      </c>
      <c r="C3" s="27">
        <v>35000</v>
      </c>
      <c r="D3" s="27">
        <v>12000</v>
      </c>
      <c r="E3" s="28" t="s">
        <v>35</v>
      </c>
    </row>
    <row r="4" spans="1:5" ht="25.5">
      <c r="A4" s="26"/>
      <c r="B4" s="24" t="s">
        <v>71</v>
      </c>
      <c r="C4" s="27">
        <v>2500</v>
      </c>
      <c r="D4" s="27"/>
      <c r="E4" s="28" t="s">
        <v>35</v>
      </c>
    </row>
    <row r="5" spans="1:5" ht="25.5">
      <c r="A5" s="26"/>
      <c r="B5" s="24" t="s">
        <v>72</v>
      </c>
      <c r="C5" s="58">
        <v>6000</v>
      </c>
      <c r="D5" s="27">
        <v>2500</v>
      </c>
      <c r="E5" s="28" t="s">
        <v>32</v>
      </c>
    </row>
    <row r="6" spans="1:5" ht="12.75">
      <c r="A6" s="26"/>
      <c r="B6" s="36" t="s">
        <v>38</v>
      </c>
      <c r="C6" s="27">
        <v>24</v>
      </c>
      <c r="D6" s="27">
        <v>24</v>
      </c>
      <c r="E6" s="28" t="s">
        <v>39</v>
      </c>
    </row>
    <row r="7" spans="1:5" ht="12.75">
      <c r="A7" s="30"/>
      <c r="B7" s="36" t="s">
        <v>73</v>
      </c>
      <c r="C7" s="29">
        <v>0.15</v>
      </c>
      <c r="D7" s="29">
        <v>0.15</v>
      </c>
      <c r="E7" s="28"/>
    </row>
    <row r="8" spans="1:5" ht="12.75">
      <c r="A8" s="46" t="s">
        <v>40</v>
      </c>
      <c r="B8" s="47" t="s">
        <v>74</v>
      </c>
      <c r="C8" s="48"/>
      <c r="D8" s="48"/>
      <c r="E8" s="49"/>
    </row>
    <row r="9" spans="1:5" ht="12.75">
      <c r="A9" s="22" t="s">
        <v>42</v>
      </c>
      <c r="B9" s="27"/>
      <c r="C9" s="36" t="s">
        <v>75</v>
      </c>
      <c r="D9" s="36" t="s">
        <v>76</v>
      </c>
      <c r="E9" s="28"/>
    </row>
    <row r="10" spans="1:5" ht="12.75">
      <c r="A10" s="26"/>
      <c r="B10" s="27"/>
      <c r="C10" s="50">
        <f>(PMT(C7,C6,C3-C4))+(PMT(C7,3,C4))-(-C5)</f>
        <v>-146.41186732790175</v>
      </c>
      <c r="D10" s="59">
        <f>(PMT(D7,D6,D3))-(-D5)</f>
        <v>634.8420445340541</v>
      </c>
      <c r="E10" s="28"/>
    </row>
    <row r="11" spans="1:5" ht="12.75">
      <c r="A11" s="30"/>
      <c r="B11" s="27"/>
      <c r="C11" s="27"/>
      <c r="D11" s="51" t="s">
        <v>77</v>
      </c>
      <c r="E11" s="28"/>
    </row>
    <row r="12" spans="1:5" ht="12.75">
      <c r="A12" s="52"/>
      <c r="B12" s="53"/>
      <c r="C12" s="53"/>
      <c r="D12" s="53"/>
      <c r="E12" s="54"/>
    </row>
  </sheetData>
  <mergeCells count="5">
    <mergeCell ref="A12:E12"/>
    <mergeCell ref="A1:E1"/>
    <mergeCell ref="A2:A7"/>
    <mergeCell ref="B8:E8"/>
    <mergeCell ref="A9:A1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D11" sqref="D11"/>
    </sheetView>
  </sheetViews>
  <sheetFormatPr defaultColWidth="9.140625" defaultRowHeight="12.75"/>
  <sheetData>
    <row r="1" spans="1:4" ht="12.75">
      <c r="A1" s="73" t="s">
        <v>111</v>
      </c>
      <c r="B1" s="73"/>
      <c r="C1" s="73"/>
      <c r="D1" s="73"/>
    </row>
    <row r="2" spans="1:4" ht="12.75">
      <c r="A2" s="76"/>
      <c r="B2" s="75" t="s">
        <v>107</v>
      </c>
      <c r="C2" s="75" t="s">
        <v>108</v>
      </c>
      <c r="D2" s="74"/>
    </row>
    <row r="3" spans="1:4" ht="12.75">
      <c r="A3" s="75" t="s">
        <v>29</v>
      </c>
      <c r="B3" s="76">
        <v>26000</v>
      </c>
      <c r="C3" s="76">
        <v>36000</v>
      </c>
      <c r="D3" s="74" t="s">
        <v>30</v>
      </c>
    </row>
    <row r="4" spans="1:4" ht="12.75">
      <c r="A4" s="77" t="s">
        <v>92</v>
      </c>
      <c r="B4" s="78">
        <f>800+11000</f>
        <v>11800</v>
      </c>
      <c r="C4" s="76">
        <f>300+7000+2600</f>
        <v>9900</v>
      </c>
      <c r="D4" s="74" t="s">
        <v>112</v>
      </c>
    </row>
    <row r="5" spans="1:4" ht="12.75">
      <c r="A5" s="77" t="s">
        <v>93</v>
      </c>
      <c r="B5" s="78">
        <v>2000</v>
      </c>
      <c r="C5" s="76">
        <v>3000</v>
      </c>
      <c r="D5" s="74" t="s">
        <v>30</v>
      </c>
    </row>
    <row r="6" spans="1:4" ht="12.75">
      <c r="A6" s="75" t="s">
        <v>38</v>
      </c>
      <c r="B6" s="76">
        <v>6</v>
      </c>
      <c r="C6" s="76">
        <v>10</v>
      </c>
      <c r="D6" s="74" t="s">
        <v>113</v>
      </c>
    </row>
    <row r="7" spans="1:4" ht="12.75">
      <c r="A7" s="75" t="s">
        <v>73</v>
      </c>
      <c r="B7" s="79">
        <v>0.15</v>
      </c>
      <c r="C7" s="79">
        <v>0.15</v>
      </c>
      <c r="D7" s="80"/>
    </row>
    <row r="8" spans="1:4" ht="12.75">
      <c r="A8" s="73" t="s">
        <v>94</v>
      </c>
      <c r="B8" s="73"/>
      <c r="C8" s="73"/>
      <c r="D8" s="73"/>
    </row>
    <row r="9" spans="1:4" ht="12.75">
      <c r="A9" s="76"/>
      <c r="B9" s="75" t="s">
        <v>109</v>
      </c>
      <c r="C9" s="75" t="s">
        <v>96</v>
      </c>
      <c r="D9" s="75"/>
    </row>
    <row r="10" spans="1:4" ht="12.75">
      <c r="A10" s="76"/>
      <c r="B10" s="81">
        <f>-PMT(B7,B6,B3,,0)+PMT(B7,B6,,B5,0)+B4</f>
        <v>18441.685757617204</v>
      </c>
      <c r="C10" s="81">
        <f>-PMT(C7,C6,C3,,0)+PMT(C7,C6,,C5,0)+C4</f>
        <v>16925.3180630803</v>
      </c>
      <c r="D10" s="81" t="s">
        <v>30</v>
      </c>
    </row>
    <row r="11" spans="1:6" ht="15.75">
      <c r="A11" s="76"/>
      <c r="B11" s="76"/>
      <c r="C11" s="84" t="s">
        <v>110</v>
      </c>
      <c r="D11" s="76"/>
      <c r="F11" s="9"/>
    </row>
    <row r="12" ht="15.75">
      <c r="F12" s="9"/>
    </row>
  </sheetData>
  <mergeCells count="2">
    <mergeCell ref="A1:D1"/>
    <mergeCell ref="A8:D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3"/>
  <sheetViews>
    <sheetView workbookViewId="0" topLeftCell="A1">
      <selection activeCell="C20" sqref="C20"/>
    </sheetView>
  </sheetViews>
  <sheetFormatPr defaultColWidth="9.140625" defaultRowHeight="12.75"/>
  <sheetData>
    <row r="1" spans="1:5" ht="12.75">
      <c r="A1" s="88"/>
      <c r="B1" s="89"/>
      <c r="C1" s="89"/>
      <c r="D1" s="90"/>
      <c r="E1" s="74"/>
    </row>
    <row r="2" spans="1:5" ht="12.75">
      <c r="A2" s="75"/>
      <c r="B2" s="88" t="s">
        <v>88</v>
      </c>
      <c r="C2" s="90"/>
      <c r="D2" s="75" t="s">
        <v>89</v>
      </c>
      <c r="E2" s="74"/>
    </row>
    <row r="3" spans="1:5" ht="12.75">
      <c r="A3" s="76"/>
      <c r="B3" s="75" t="s">
        <v>90</v>
      </c>
      <c r="C3" s="75" t="s">
        <v>91</v>
      </c>
      <c r="D3" s="74"/>
      <c r="E3" s="74"/>
    </row>
    <row r="4" spans="1:5" ht="12.75">
      <c r="A4" s="75" t="s">
        <v>29</v>
      </c>
      <c r="B4" s="76">
        <v>90000</v>
      </c>
      <c r="C4" s="76">
        <v>28000</v>
      </c>
      <c r="D4" s="74">
        <v>175000</v>
      </c>
      <c r="E4" s="76" t="s">
        <v>35</v>
      </c>
    </row>
    <row r="5" spans="1:5" ht="12.75">
      <c r="A5" s="77" t="s">
        <v>92</v>
      </c>
      <c r="B5" s="78">
        <v>6000</v>
      </c>
      <c r="C5" s="76">
        <v>300</v>
      </c>
      <c r="D5" s="74">
        <v>2500</v>
      </c>
      <c r="E5" s="76" t="s">
        <v>32</v>
      </c>
    </row>
    <row r="6" spans="1:5" ht="12.75">
      <c r="A6" s="77" t="s">
        <v>93</v>
      </c>
      <c r="B6" s="78">
        <v>10000</v>
      </c>
      <c r="C6" s="76">
        <v>2000</v>
      </c>
      <c r="D6" s="74">
        <v>10000</v>
      </c>
      <c r="E6" s="76"/>
    </row>
    <row r="7" spans="1:5" ht="12.75">
      <c r="A7" s="75" t="s">
        <v>38</v>
      </c>
      <c r="B7" s="76">
        <v>8</v>
      </c>
      <c r="C7" s="76">
        <v>12</v>
      </c>
      <c r="D7" s="74">
        <v>24</v>
      </c>
      <c r="E7" s="76" t="s">
        <v>39</v>
      </c>
    </row>
    <row r="8" spans="1:5" ht="12.75">
      <c r="A8" s="75" t="s">
        <v>73</v>
      </c>
      <c r="B8" s="79">
        <v>0.15</v>
      </c>
      <c r="C8" s="79">
        <v>0.15</v>
      </c>
      <c r="D8" s="80">
        <v>0.15</v>
      </c>
      <c r="E8" s="76"/>
    </row>
    <row r="9" spans="1:5" ht="12.75">
      <c r="A9" s="88" t="s">
        <v>94</v>
      </c>
      <c r="B9" s="89"/>
      <c r="C9" s="89"/>
      <c r="D9" s="90"/>
      <c r="E9" s="74"/>
    </row>
    <row r="10" spans="1:5" ht="12.75">
      <c r="A10" s="76"/>
      <c r="B10" s="75" t="s">
        <v>59</v>
      </c>
      <c r="C10" s="75" t="s">
        <v>95</v>
      </c>
      <c r="D10" s="75" t="s">
        <v>96</v>
      </c>
      <c r="E10" s="74"/>
    </row>
    <row r="11" spans="1:5" ht="12.75">
      <c r="A11" s="76"/>
      <c r="B11" s="81">
        <f>-PMT(B8,B7,B4,,0)+PMT(B8,B7,,B6,0)+B5</f>
        <v>25328.007167051237</v>
      </c>
      <c r="C11" s="81">
        <f>-PMT(C8,C7,C4,,0)+PMT(C8,C7,,C6,0)+C5</f>
        <v>5396.500179401828</v>
      </c>
      <c r="D11" s="81">
        <f>-PMT(D8,D7,D4,,0)+PMT(D8,D7,,D6,0)+D5</f>
        <v>29645.921887656754</v>
      </c>
      <c r="E11" s="74"/>
    </row>
    <row r="12" spans="1:5" ht="12.75">
      <c r="A12" s="76"/>
      <c r="B12" s="82">
        <f>B11+C11</f>
        <v>30724.507346453065</v>
      </c>
      <c r="C12" s="83"/>
      <c r="D12" s="81"/>
      <c r="E12" s="74"/>
    </row>
    <row r="13" spans="1:5" ht="12.75">
      <c r="A13" s="76"/>
      <c r="B13" s="76"/>
      <c r="C13" s="84" t="s">
        <v>97</v>
      </c>
      <c r="D13" s="76"/>
      <c r="E13" s="74"/>
    </row>
  </sheetData>
  <mergeCells count="4">
    <mergeCell ref="A1:D1"/>
    <mergeCell ref="B2:C2"/>
    <mergeCell ref="A9:D9"/>
    <mergeCell ref="B12:C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Engineer</dc:creator>
  <cp:keywords/>
  <dc:description/>
  <cp:lastModifiedBy>osama</cp:lastModifiedBy>
  <dcterms:created xsi:type="dcterms:W3CDTF">2005-01-25T20:56:09Z</dcterms:created>
  <dcterms:modified xsi:type="dcterms:W3CDTF">2005-02-27T09:52:15Z</dcterms:modified>
  <cp:category/>
  <cp:version/>
  <cp:contentType/>
  <cp:contentStatus/>
</cp:coreProperties>
</file>